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- Sisprom\Orçamentos_Sisprom\Ibipitanga\"/>
    </mc:Choice>
  </mc:AlternateContent>
  <xr:revisionPtr revIDLastSave="0" documentId="13_ncr:1_{27E67BB8-70F5-4D35-9394-DC4C8B7AD58E}" xr6:coauthVersionLast="47" xr6:coauthVersionMax="47" xr10:uidLastSave="{00000000-0000-0000-0000-000000000000}"/>
  <bookViews>
    <workbookView xWindow="28680" yWindow="-30" windowWidth="29040" windowHeight="15720" activeTab="1" xr2:uid="{00000000-000D-0000-FFFF-FFFF00000000}"/>
  </bookViews>
  <sheets>
    <sheet name="Sheet1" sheetId="1" r:id="rId1"/>
    <sheet name="Planilha1" sheetId="2" r:id="rId2"/>
    <sheet name="Sheet1 (2)" sheetId="3" state="hidden" r:id="rId3"/>
  </sheets>
  <calcPr calcId="191029"/>
</workbook>
</file>

<file path=xl/calcChain.xml><?xml version="1.0" encoding="utf-8"?>
<calcChain xmlns="http://schemas.openxmlformats.org/spreadsheetml/2006/main">
  <c r="G44" i="2" l="1"/>
  <c r="F44" i="2"/>
  <c r="L6" i="2" l="1"/>
  <c r="N6" i="2" s="1"/>
  <c r="L5" i="2"/>
  <c r="P5" i="2" s="1"/>
  <c r="L11" i="2"/>
  <c r="N11" i="2" s="1"/>
  <c r="L10" i="2"/>
  <c r="P10" i="2" s="1"/>
  <c r="L9" i="2"/>
  <c r="O9" i="2" s="1"/>
  <c r="L8" i="2"/>
  <c r="N8" i="2" s="1"/>
  <c r="L7" i="2"/>
  <c r="N7" i="2" s="1"/>
  <c r="L4" i="2"/>
  <c r="P4" i="2" s="1"/>
  <c r="L3" i="2"/>
  <c r="P3" i="2" s="1"/>
  <c r="O8" i="2" l="1"/>
  <c r="O6" i="2"/>
  <c r="P6" i="2"/>
  <c r="M5" i="2"/>
  <c r="N5" i="2"/>
  <c r="P8" i="2"/>
  <c r="O5" i="2"/>
  <c r="M6" i="2"/>
  <c r="N10" i="2"/>
  <c r="M9" i="2"/>
  <c r="O3" i="2"/>
  <c r="M10" i="2"/>
  <c r="N9" i="2"/>
  <c r="P9" i="2"/>
  <c r="M7" i="2"/>
  <c r="M11" i="2"/>
  <c r="O7" i="2"/>
  <c r="O11" i="2"/>
  <c r="P7" i="2"/>
  <c r="P11" i="2"/>
  <c r="M8" i="2"/>
  <c r="M3" i="2"/>
  <c r="N3" i="2"/>
  <c r="M4" i="2"/>
  <c r="N4" i="2"/>
  <c r="O4" i="2"/>
  <c r="O10" i="2"/>
  <c r="L22" i="2" l="1"/>
  <c r="O22" i="2" s="1"/>
  <c r="L21" i="2"/>
  <c r="L12" i="2"/>
  <c r="P12" i="2" s="1"/>
  <c r="L44" i="2"/>
  <c r="P44" i="2" s="1"/>
  <c r="I19" i="2"/>
  <c r="L19" i="2" s="1"/>
  <c r="O19" i="2" s="1"/>
  <c r="L20" i="2"/>
  <c r="O20" i="2" s="1"/>
  <c r="L61" i="2"/>
  <c r="M61" i="2" s="1"/>
  <c r="L60" i="2"/>
  <c r="N60" i="2" s="1"/>
  <c r="L59" i="2"/>
  <c r="O59" i="2" s="1"/>
  <c r="L53" i="2"/>
  <c r="L54" i="2" s="1"/>
  <c r="L35" i="2"/>
  <c r="L36" i="2" s="1"/>
  <c r="H6" i="1" s="1"/>
  <c r="L29" i="2"/>
  <c r="P29" i="2" s="1"/>
  <c r="L23" i="2"/>
  <c r="P23" i="2" s="1"/>
  <c r="L13" i="2"/>
  <c r="O13" i="2" s="1"/>
  <c r="N14" i="3"/>
  <c r="O16" i="3" s="1"/>
  <c r="L6" i="3"/>
  <c r="N6" i="3" s="1"/>
  <c r="L3" i="3"/>
  <c r="N3" i="3" s="1"/>
  <c r="L5" i="3"/>
  <c r="N5" i="3" s="1"/>
  <c r="L4" i="3"/>
  <c r="N4" i="3" s="1"/>
  <c r="F5" i="1"/>
  <c r="F4" i="1"/>
  <c r="F6" i="1"/>
  <c r="F7" i="1"/>
  <c r="F8" i="1"/>
  <c r="F10" i="1"/>
  <c r="F9" i="1"/>
  <c r="F11" i="1"/>
  <c r="F3" i="1"/>
  <c r="L14" i="2" l="1"/>
  <c r="P22" i="2"/>
  <c r="O21" i="2"/>
  <c r="M21" i="2"/>
  <c r="P21" i="2"/>
  <c r="N21" i="2"/>
  <c r="M22" i="2"/>
  <c r="N22" i="2"/>
  <c r="N12" i="2"/>
  <c r="O12" i="2"/>
  <c r="M12" i="2"/>
  <c r="N61" i="2"/>
  <c r="O35" i="2"/>
  <c r="O36" i="2" s="1"/>
  <c r="K6" i="1" s="1"/>
  <c r="O53" i="2"/>
  <c r="O54" i="2" s="1"/>
  <c r="P53" i="2"/>
  <c r="P35" i="2"/>
  <c r="P20" i="2"/>
  <c r="O29" i="2"/>
  <c r="O30" i="2" s="1"/>
  <c r="P13" i="2"/>
  <c r="O61" i="2"/>
  <c r="O60" i="2"/>
  <c r="P59" i="2"/>
  <c r="P61" i="2"/>
  <c r="P60" i="2"/>
  <c r="P19" i="2"/>
  <c r="O23" i="2"/>
  <c r="P45" i="2"/>
  <c r="P48" i="2" s="1"/>
  <c r="L8" i="1" s="1"/>
  <c r="O44" i="2"/>
  <c r="O45" i="2" s="1"/>
  <c r="O48" i="2" s="1"/>
  <c r="K8" i="1" s="1"/>
  <c r="M44" i="2"/>
  <c r="M59" i="2"/>
  <c r="M53" i="2"/>
  <c r="N53" i="2"/>
  <c r="N54" i="2" s="1"/>
  <c r="N59" i="2"/>
  <c r="M35" i="2"/>
  <c r="N35" i="2"/>
  <c r="N36" i="2" s="1"/>
  <c r="J6" i="1" s="1"/>
  <c r="N23" i="2"/>
  <c r="N13" i="2"/>
  <c r="M60" i="2"/>
  <c r="M13" i="2"/>
  <c r="M19" i="2"/>
  <c r="M23" i="2"/>
  <c r="N19" i="2"/>
  <c r="N44" i="2"/>
  <c r="M20" i="2"/>
  <c r="N20" i="2"/>
  <c r="N29" i="2"/>
  <c r="N30" i="2" s="1"/>
  <c r="M29" i="2"/>
  <c r="M30" i="2" s="1"/>
  <c r="P30" i="2"/>
  <c r="L62" i="2"/>
  <c r="L64" i="2" s="1"/>
  <c r="H9" i="1" s="1"/>
  <c r="L45" i="2"/>
  <c r="L48" i="2" s="1"/>
  <c r="L24" i="2"/>
  <c r="L30" i="2"/>
  <c r="N7" i="3"/>
  <c r="N15" i="3" s="1"/>
  <c r="F13" i="1"/>
  <c r="N9" i="1" s="1"/>
  <c r="M14" i="2" l="1"/>
  <c r="O14" i="2"/>
  <c r="N14" i="2"/>
  <c r="P14" i="2"/>
  <c r="H8" i="1"/>
  <c r="O24" i="2"/>
  <c r="O62" i="2"/>
  <c r="O64" i="2" s="1"/>
  <c r="K9" i="1" s="1"/>
  <c r="N62" i="2"/>
  <c r="N64" i="2" s="1"/>
  <c r="J9" i="1" s="1"/>
  <c r="M45" i="2"/>
  <c r="M48" i="2" s="1"/>
  <c r="I8" i="1" s="1"/>
  <c r="M62" i="2"/>
  <c r="S30" i="2"/>
  <c r="H3" i="1" s="1"/>
  <c r="N24" i="2"/>
  <c r="P62" i="2"/>
  <c r="N45" i="2"/>
  <c r="N48" i="2" s="1"/>
  <c r="J8" i="1" s="1"/>
  <c r="L39" i="2"/>
  <c r="M36" i="2"/>
  <c r="I6" i="1" s="1"/>
  <c r="P36" i="2"/>
  <c r="L6" i="1" s="1"/>
  <c r="M54" i="2"/>
  <c r="P54" i="2"/>
  <c r="M24" i="2"/>
  <c r="P24" i="2"/>
  <c r="H13" i="1" l="1"/>
  <c r="G21" i="1" s="1"/>
  <c r="L67" i="2"/>
  <c r="L69" i="2" s="1"/>
  <c r="O39" i="2"/>
  <c r="O67" i="2" s="1"/>
  <c r="O69" i="2" s="1"/>
  <c r="V30" i="2"/>
  <c r="K3" i="1" s="1"/>
  <c r="K13" i="1" s="1"/>
  <c r="S48" i="2"/>
  <c r="M64" i="2"/>
  <c r="S64" i="2" s="1"/>
  <c r="T30" i="2"/>
  <c r="I3" i="1" s="1"/>
  <c r="W30" i="2"/>
  <c r="L3" i="1" s="1"/>
  <c r="N39" i="2"/>
  <c r="N67" i="2" s="1"/>
  <c r="N69" i="2" s="1"/>
  <c r="U30" i="2"/>
  <c r="J3" i="1" s="1"/>
  <c r="J13" i="1" s="1"/>
  <c r="P64" i="2"/>
  <c r="L9" i="1" s="1"/>
  <c r="P39" i="2"/>
  <c r="M39" i="2"/>
  <c r="L13" i="1" l="1"/>
  <c r="I9" i="1"/>
  <c r="I13" i="1" s="1"/>
  <c r="M67" i="2"/>
  <c r="M69" i="2" s="1"/>
  <c r="P67" i="2"/>
  <c r="P69" i="2" s="1"/>
  <c r="S39" i="2"/>
</calcChain>
</file>

<file path=xl/sharedStrings.xml><?xml version="1.0" encoding="utf-8"?>
<sst xmlns="http://schemas.openxmlformats.org/spreadsheetml/2006/main" count="250" uniqueCount="103">
  <si>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</si>
  <si>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</si>
  <si>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</si>
  <si>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</si>
  <si>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</si>
  <si>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</si>
  <si>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</si>
  <si>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</si>
  <si>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</si>
  <si>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</si>
  <si>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</si>
  <si>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</si>
  <si>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</si>
  <si>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</si>
  <si>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</si>
  <si>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</si>
  <si>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</si>
  <si>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</si>
  <si>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</si>
  <si>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</si>
  <si>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</si>
  <si>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</si>
  <si>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</si>
  <si>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</si>
  <si>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</si>
  <si>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</si>
  <si>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</si>
  <si>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</si>
  <si>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</si>
  <si>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</si>
  <si>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</si>
  <si>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</si>
  <si>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</si>
  <si>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</si>
  <si>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</si>
  <si>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</si>
  <si>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</si>
  <si>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</si>
  <si>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</si>
  <si>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</si>
  <si>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</si>
  <si>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</si>
  <si>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</si>
  <si>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</si>
  <si>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</si>
  <si>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</si>
  <si>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</si>
  <si>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</si>
  <si>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</si>
  <si>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</si>
  <si>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</si>
  <si>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</si>
  <si>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</si>
  <si>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</si>
  <si>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</si>
  <si>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</si>
  <si>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</si>
  <si>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</si>
  <si>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</si>
  <si>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</si>
  <si>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10 Reais por dupla</t>
  </si>
  <si>
    <t>Valor por Imóvel  (R$)</t>
  </si>
  <si>
    <t>Quantidade de Duplas (Un)</t>
  </si>
  <si>
    <t>Quantidade de Imoveis por dupla (Un)</t>
  </si>
  <si>
    <t>Programação</t>
  </si>
  <si>
    <t>voo 360</t>
  </si>
  <si>
    <t>Ortomosaico e nuvem de ponto</t>
  </si>
  <si>
    <t>Pontos de Controle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</si>
  <si>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</si>
  <si>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</si>
  <si>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</si>
  <si>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</si>
  <si>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</si>
  <si>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</si>
  <si>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</si>
  <si>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</si>
  <si>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</si>
  <si>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</si>
  <si>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</si>
  <si>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</si>
  <si>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</si>
  <si>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</si>
  <si>
    <t>30% Lucro</t>
  </si>
  <si>
    <t>50% Lucro</t>
  </si>
  <si>
    <t>70% Lucro</t>
  </si>
  <si>
    <t>100% Lucro</t>
  </si>
  <si>
    <t>Valor Final 100% Lucro (R$)</t>
  </si>
  <si>
    <t>5 Reais por dupla</t>
  </si>
  <si>
    <t>Valor por Hora (R$)</t>
  </si>
  <si>
    <t>Total Despesa (R$)</t>
  </si>
  <si>
    <t>Marcos = 30 (Un)</t>
  </si>
  <si>
    <t>imposto 15%</t>
  </si>
  <si>
    <t>15% Imposto</t>
  </si>
  <si>
    <t>com lucro 100%</t>
  </si>
  <si>
    <t>90 dias</t>
  </si>
  <si>
    <t>VALOR POR IMOVEL</t>
  </si>
  <si>
    <t>Levantamento fotográfico multidirecional aerio (360°) nos lotes urbanos</t>
  </si>
  <si>
    <t>Despesas de Processamento = 3.000 Há</t>
  </si>
  <si>
    <t>Rasterizar elementos (desenho) = 3.000 Há</t>
  </si>
  <si>
    <t>Despesas de Voos = 1.100 Há</t>
  </si>
  <si>
    <t>Despesas de Marcos e Georreferenciamento = 1.100 Há</t>
  </si>
  <si>
    <t>Ibipitanga</t>
  </si>
  <si>
    <t>Equipe de Campo =4,500 Imóveis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</si>
</sst>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2" fontId="0" fillId="0" borderId="1" xfId="0" applyNumberFormat="1" applyBorder="1"/>
    <xf numFmtId="0" fontId="0" fillId="0" borderId="12" xfId="0" applyBorder="1" applyAlignment="1">
      <alignment vertical="center"/>
    </xf>
    <xf numFmtId="16" fontId="0" fillId="0" borderId="12" xfId="0" applyNumberFormat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164" fontId="0" fillId="2" borderId="1" xfId="0" applyNumberFormat="1" applyFill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164" fontId="0" fillId="0" borderId="2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workbookViewId="0">
      <selection activeCell="D3" sqref="D3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7" max="7" width="12.7109375" bestFit="1" customWidth="1"/>
    <col min="8" max="8" width="15.7109375" customWidth="1"/>
    <col min="9" max="9" width="18.140625" customWidth="1"/>
    <col min="10" max="10" width="15.85546875" customWidth="1"/>
    <col min="11" max="12" width="17.42578125" customWidth="1"/>
    <col min="13" max="13" width="12.42578125" bestFit="1" customWidth="1"/>
    <col min="14" max="14" width="17.7109375" bestFit="1" customWidth="1"/>
    <col min="15" max="15" width="13.5703125" bestFit="1" customWidth="1"/>
  </cols>
  <sheetData>
    <row r="1" spans="1:15" x14ac:dyDescent="0.25">
      <c r="H1" s="53" t="s">
        <v>71</v>
      </c>
      <c r="I1" s="53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72</v>
      </c>
      <c r="I2" s="15" t="s">
        <v>80</v>
      </c>
      <c r="J2" s="15" t="s">
        <v>73</v>
      </c>
      <c r="K2" s="15" t="s">
        <v>81</v>
      </c>
      <c r="L2" s="15" t="s">
        <v>93</v>
      </c>
    </row>
    <row r="3" spans="1:15" ht="45" customHeight="1" x14ac:dyDescent="0.25">
      <c r="A3" s="11">
        <v>1</v>
      </c>
      <c r="B3" s="22" t="s">
        <v>53</v>
      </c>
      <c r="C3" s="2" t="s">
        <v>51</v>
      </c>
      <c r="D3" s="3">
        <v>1100</v>
      </c>
      <c r="E3" s="4">
        <v>71.900000000000006</v>
      </c>
      <c r="F3" s="4">
        <f>E3*D3</f>
        <v>79090</v>
      </c>
      <c r="G3" s="23"/>
      <c r="H3" s="54">
        <f>Planilha1!S30</f>
        <v>79620</v>
      </c>
      <c r="I3" s="54">
        <f>Planilha1!T30</f>
        <v>103506</v>
      </c>
      <c r="J3" s="54">
        <f>Planilha1!U30</f>
        <v>119430</v>
      </c>
      <c r="K3" s="54">
        <f>Planilha1!V30</f>
        <v>135354</v>
      </c>
      <c r="L3" s="54">
        <f>Planilha1!W30</f>
        <v>159240</v>
      </c>
    </row>
    <row r="4" spans="1:15" ht="47.25" customHeight="1" x14ac:dyDescent="0.25">
      <c r="A4" s="11">
        <v>2</v>
      </c>
      <c r="B4" s="22" t="s">
        <v>50</v>
      </c>
      <c r="C4" s="2" t="s">
        <v>51</v>
      </c>
      <c r="D4" s="3">
        <v>1100</v>
      </c>
      <c r="E4" s="4">
        <v>13.7</v>
      </c>
      <c r="F4" s="4">
        <f t="shared" ref="F4:F11" si="0">E4*D4</f>
        <v>15070</v>
      </c>
      <c r="G4" s="23"/>
      <c r="H4" s="54"/>
      <c r="I4" s="54"/>
      <c r="J4" s="54"/>
      <c r="K4" s="54"/>
      <c r="L4" s="54"/>
      <c r="M4" s="23"/>
      <c r="N4" s="23"/>
      <c r="O4" s="23"/>
    </row>
    <row r="5" spans="1:15" ht="32.25" customHeight="1" x14ac:dyDescent="0.25">
      <c r="A5" s="11">
        <v>3</v>
      </c>
      <c r="B5" s="22" t="s">
        <v>96</v>
      </c>
      <c r="C5" s="2" t="s">
        <v>51</v>
      </c>
      <c r="D5" s="3">
        <v>1100</v>
      </c>
      <c r="E5" s="4">
        <v>12.9</v>
      </c>
      <c r="F5" s="4">
        <f>E5*D5</f>
        <v>14190</v>
      </c>
      <c r="G5" s="23"/>
      <c r="H5" s="54"/>
      <c r="I5" s="54"/>
      <c r="J5" s="54"/>
      <c r="K5" s="54"/>
      <c r="L5" s="54"/>
    </row>
    <row r="6" spans="1:15" ht="51" x14ac:dyDescent="0.25">
      <c r="A6" s="11">
        <v>4</v>
      </c>
      <c r="B6" s="22" t="s">
        <v>58</v>
      </c>
      <c r="C6" s="2" t="s">
        <v>6</v>
      </c>
      <c r="D6" s="3">
        <v>4500</v>
      </c>
      <c r="E6" s="4">
        <v>4.87</v>
      </c>
      <c r="F6" s="4">
        <f t="shared" si="0"/>
        <v>21915</v>
      </c>
      <c r="H6" s="55">
        <f>Planilha1!L36</f>
        <v>55990</v>
      </c>
      <c r="I6" s="55">
        <f>Planilha1!M36</f>
        <v>72787</v>
      </c>
      <c r="J6" s="55">
        <f>Planilha1!N36</f>
        <v>83985</v>
      </c>
      <c r="K6" s="55">
        <f>Planilha1!O36</f>
        <v>95183</v>
      </c>
      <c r="L6" s="55">
        <f>Planilha1!P36</f>
        <v>111980</v>
      </c>
      <c r="N6" s="23"/>
      <c r="O6" s="23"/>
    </row>
    <row r="7" spans="1:15" ht="30.75" customHeight="1" x14ac:dyDescent="0.25">
      <c r="A7" s="11">
        <v>5</v>
      </c>
      <c r="B7" s="22" t="s">
        <v>52</v>
      </c>
      <c r="C7" s="2" t="s">
        <v>6</v>
      </c>
      <c r="D7" s="3">
        <v>4500</v>
      </c>
      <c r="E7" s="4">
        <v>3.69</v>
      </c>
      <c r="F7" s="4">
        <f t="shared" si="0"/>
        <v>16605</v>
      </c>
      <c r="H7" s="56"/>
      <c r="I7" s="56"/>
      <c r="J7" s="56"/>
      <c r="K7" s="56"/>
      <c r="L7" s="56"/>
      <c r="M7" s="23"/>
    </row>
    <row r="8" spans="1:15" ht="36" customHeight="1" x14ac:dyDescent="0.25">
      <c r="A8" s="11">
        <v>6</v>
      </c>
      <c r="B8" s="21" t="s">
        <v>54</v>
      </c>
      <c r="C8" s="2" t="s">
        <v>6</v>
      </c>
      <c r="D8" s="3">
        <v>4500</v>
      </c>
      <c r="E8" s="4">
        <v>20.100000000000001</v>
      </c>
      <c r="F8" s="4">
        <f t="shared" si="0"/>
        <v>90450</v>
      </c>
      <c r="H8" s="24">
        <f>Planilha1!L48</f>
        <v>192300</v>
      </c>
      <c r="I8" s="24">
        <f>Planilha1!M48</f>
        <v>249990</v>
      </c>
      <c r="J8" s="24">
        <f>Planilha1!N48</f>
        <v>288450</v>
      </c>
      <c r="K8" s="24">
        <f>Planilha1!O48</f>
        <v>326910</v>
      </c>
      <c r="L8" s="24">
        <f>Planilha1!P48</f>
        <v>384600</v>
      </c>
      <c r="N8" s="12" t="s">
        <v>95</v>
      </c>
      <c r="O8" s="23"/>
    </row>
    <row r="9" spans="1:15" ht="20.25" customHeight="1" x14ac:dyDescent="0.25">
      <c r="A9" s="11">
        <v>7</v>
      </c>
      <c r="B9" s="22" t="s">
        <v>56</v>
      </c>
      <c r="C9" s="2" t="s">
        <v>8</v>
      </c>
      <c r="D9" s="3">
        <v>90</v>
      </c>
      <c r="E9" s="4">
        <v>200</v>
      </c>
      <c r="F9" s="4">
        <f>E9*D9</f>
        <v>18000</v>
      </c>
      <c r="H9" s="55">
        <f>Planilha1!L64</f>
        <v>50530.59</v>
      </c>
      <c r="I9" s="55">
        <f>Planilha1!M64</f>
        <v>65689.766999999993</v>
      </c>
      <c r="J9" s="55">
        <f>Planilha1!N64</f>
        <v>75795.884999999995</v>
      </c>
      <c r="K9" s="55">
        <f>Planilha1!O64</f>
        <v>85902.002999999997</v>
      </c>
      <c r="L9" s="55">
        <f>Planilha1!P64</f>
        <v>101061.18</v>
      </c>
      <c r="N9" s="12">
        <f>F13/31000</f>
        <v>16.378064516129033</v>
      </c>
    </row>
    <row r="10" spans="1:15" ht="45.75" customHeight="1" x14ac:dyDescent="0.25">
      <c r="A10" s="11">
        <v>8</v>
      </c>
      <c r="B10" s="21" t="s">
        <v>55</v>
      </c>
      <c r="C10" s="2" t="s">
        <v>7</v>
      </c>
      <c r="D10" s="3">
        <v>1</v>
      </c>
      <c r="E10" s="4">
        <v>70000</v>
      </c>
      <c r="F10" s="4">
        <f t="shared" si="0"/>
        <v>70000</v>
      </c>
      <c r="H10" s="57"/>
      <c r="I10" s="57"/>
      <c r="J10" s="57"/>
      <c r="K10" s="57"/>
      <c r="L10" s="57"/>
      <c r="N10" s="23"/>
    </row>
    <row r="11" spans="1:15" ht="22.5" customHeight="1" x14ac:dyDescent="0.25">
      <c r="A11" s="11">
        <v>9</v>
      </c>
      <c r="B11" s="22" t="s">
        <v>57</v>
      </c>
      <c r="C11" s="2" t="s">
        <v>9</v>
      </c>
      <c r="D11" s="3">
        <v>12</v>
      </c>
      <c r="E11" s="4">
        <v>15200</v>
      </c>
      <c r="F11" s="4">
        <f t="shared" si="0"/>
        <v>182400</v>
      </c>
      <c r="H11" s="56"/>
      <c r="I11" s="56"/>
      <c r="J11" s="56"/>
      <c r="K11" s="56"/>
      <c r="L11" s="56"/>
    </row>
    <row r="12" spans="1:15" x14ac:dyDescent="0.25">
      <c r="A12" s="2"/>
      <c r="B12" s="2"/>
      <c r="C12" s="2"/>
      <c r="D12" s="2"/>
      <c r="E12" s="2"/>
      <c r="F12" s="2"/>
      <c r="H12">
        <v>0.15</v>
      </c>
      <c r="I12">
        <v>0.15</v>
      </c>
      <c r="J12">
        <v>0.15</v>
      </c>
      <c r="K12">
        <v>0.15</v>
      </c>
      <c r="L12">
        <v>0.15</v>
      </c>
    </row>
    <row r="13" spans="1:15" x14ac:dyDescent="0.25">
      <c r="A13" s="2"/>
      <c r="B13" s="2"/>
      <c r="C13" s="2"/>
      <c r="D13" s="2"/>
      <c r="E13" s="2"/>
      <c r="F13" s="52">
        <f>SUM(F3:F12)</f>
        <v>507720</v>
      </c>
      <c r="H13" s="52">
        <f>SUM(H3:H11)*(1+15%)</f>
        <v>435206.67849999992</v>
      </c>
      <c r="I13" s="52">
        <f>SUM(I3:I11)*(1+15%)</f>
        <v>565768.68204999994</v>
      </c>
      <c r="J13" s="52">
        <f>SUM(J3:J11)*(1+15%)</f>
        <v>652810.01775</v>
      </c>
      <c r="K13" s="52">
        <f>SUM(K3:K11)*(1+15%)</f>
        <v>739851.35344999994</v>
      </c>
      <c r="L13" s="52">
        <f>SUM(L3:L11)*(1+15%)</f>
        <v>870413.35699999984</v>
      </c>
      <c r="N13" s="23"/>
    </row>
    <row r="16" spans="1:15" x14ac:dyDescent="0.25">
      <c r="I16" s="23"/>
      <c r="J16" s="23"/>
      <c r="K16" s="23"/>
      <c r="L16" s="23"/>
    </row>
    <row r="21" spans="7:7" x14ac:dyDescent="0.25">
      <c r="G21" s="23">
        <f>F13-H13</f>
        <v>72513.321500000078</v>
      </c>
    </row>
  </sheetData>
  <mergeCells count="16">
    <mergeCell ref="H9:H11"/>
    <mergeCell ref="I9:I11"/>
    <mergeCell ref="J3:J5"/>
    <mergeCell ref="L3:L5"/>
    <mergeCell ref="J6:J7"/>
    <mergeCell ref="L6:L7"/>
    <mergeCell ref="J9:J11"/>
    <mergeCell ref="L9:L11"/>
    <mergeCell ref="K3:K5"/>
    <mergeCell ref="K6:K7"/>
    <mergeCell ref="K9:K11"/>
    <mergeCell ref="H1:I1"/>
    <mergeCell ref="H3:H5"/>
    <mergeCell ref="I3:I5"/>
    <mergeCell ref="H6:H7"/>
    <mergeCell ref="I6:I7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W69"/>
  <sheetViews>
    <sheetView tabSelected="1" topLeftCell="A31" workbookViewId="0">
      <selection activeCell="C44" sqref="C44"/>
    </sheetView>
  </sheetViews>
  <sheetFormatPr defaultRowHeight="15" x14ac:dyDescent="0.25"/>
  <cols>
    <col min="2" max="2" width="10.85546875" customWidth="1"/>
    <col min="3" max="3" width="11.7109375" bestFit="1" customWidth="1"/>
    <col min="4" max="4" width="12.7109375" bestFit="1" customWidth="1"/>
    <col min="5" max="5" width="16.7109375" bestFit="1" customWidth="1"/>
    <col min="6" max="6" width="11.5703125" bestFit="1" customWidth="1"/>
    <col min="7" max="8" width="11.710937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20.5703125" customWidth="1"/>
    <col min="13" max="16" width="24.140625" bestFit="1" customWidth="1"/>
    <col min="17" max="17" width="28.28515625" customWidth="1"/>
    <col min="19" max="20" width="11.7109375" bestFit="1" customWidth="1"/>
    <col min="21" max="21" width="13.140625" customWidth="1"/>
    <col min="22" max="22" width="12.85546875" customWidth="1"/>
    <col min="23" max="23" width="13.28515625" customWidth="1"/>
  </cols>
  <sheetData>
    <row r="1" spans="1:23" ht="18.75" x14ac:dyDescent="0.3">
      <c r="A1" s="58" t="s">
        <v>99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60"/>
      <c r="P1" s="60"/>
      <c r="Q1" s="61"/>
      <c r="S1" s="1" t="s">
        <v>82</v>
      </c>
      <c r="T1" s="1" t="s">
        <v>83</v>
      </c>
      <c r="U1" s="1" t="s">
        <v>84</v>
      </c>
      <c r="V1" s="1" t="s">
        <v>85</v>
      </c>
      <c r="W1" s="1" t="s">
        <v>92</v>
      </c>
    </row>
    <row r="2" spans="1:23" x14ac:dyDescent="0.25">
      <c r="A2" s="46" t="s">
        <v>10</v>
      </c>
      <c r="B2" s="47" t="s">
        <v>11</v>
      </c>
      <c r="C2" s="47" t="s">
        <v>12</v>
      </c>
      <c r="D2" s="47" t="s">
        <v>13</v>
      </c>
      <c r="E2" s="47" t="s">
        <v>14</v>
      </c>
      <c r="F2" s="47" t="s">
        <v>16</v>
      </c>
      <c r="G2" s="47" t="s">
        <v>15</v>
      </c>
      <c r="H2" s="47" t="s">
        <v>17</v>
      </c>
      <c r="I2" s="47" t="s">
        <v>18</v>
      </c>
      <c r="J2" s="47" t="s">
        <v>19</v>
      </c>
      <c r="K2" s="47" t="s">
        <v>20</v>
      </c>
      <c r="L2" s="48" t="s">
        <v>89</v>
      </c>
      <c r="M2" s="48" t="s">
        <v>77</v>
      </c>
      <c r="N2" s="48" t="s">
        <v>78</v>
      </c>
      <c r="O2" s="48" t="s">
        <v>79</v>
      </c>
      <c r="P2" s="48" t="s">
        <v>86</v>
      </c>
      <c r="Q2" s="49" t="s">
        <v>22</v>
      </c>
      <c r="S2" s="43">
        <v>0.3</v>
      </c>
      <c r="T2" s="43">
        <v>0.5</v>
      </c>
      <c r="U2" s="43">
        <v>0.7</v>
      </c>
      <c r="V2" s="43">
        <v>1</v>
      </c>
      <c r="W2" s="43">
        <v>0.15</v>
      </c>
    </row>
    <row r="3" spans="1:23" x14ac:dyDescent="0.25">
      <c r="A3" s="27">
        <v>45917</v>
      </c>
      <c r="B3" s="16" t="s">
        <v>101</v>
      </c>
      <c r="C3" s="17">
        <v>200</v>
      </c>
      <c r="D3" s="17">
        <v>350</v>
      </c>
      <c r="E3" s="17">
        <v>260</v>
      </c>
      <c r="F3" s="17">
        <v>20</v>
      </c>
      <c r="G3" s="17">
        <v>50</v>
      </c>
      <c r="H3" s="17">
        <v>40</v>
      </c>
      <c r="I3" s="17">
        <v>1000</v>
      </c>
      <c r="J3" s="17">
        <v>800</v>
      </c>
      <c r="K3" s="17">
        <v>200</v>
      </c>
      <c r="L3" s="17">
        <f t="shared" ref="L3:L11" si="0">SUM(C3:K3)</f>
        <v>2920</v>
      </c>
      <c r="M3" s="17">
        <f t="shared" ref="M3:M11" si="1">L3*(1+$S$2)</f>
        <v>3796</v>
      </c>
      <c r="N3" s="17">
        <f t="shared" ref="N3:N11" si="2">L3*(1+$T$2)</f>
        <v>4380</v>
      </c>
      <c r="O3" s="17">
        <f t="shared" ref="O3:O11" si="3">L3*(1+$U$2)</f>
        <v>4964</v>
      </c>
      <c r="P3" s="17">
        <f t="shared" ref="P3:P11" si="4">L3*(1+$V$2)</f>
        <v>5840</v>
      </c>
      <c r="Q3" s="44" t="s">
        <v>66</v>
      </c>
    </row>
    <row r="4" spans="1:23" x14ac:dyDescent="0.25">
      <c r="A4" s="27">
        <v>45918</v>
      </c>
      <c r="B4" s="16" t="s">
        <v>101</v>
      </c>
      <c r="C4" s="17">
        <v>200</v>
      </c>
      <c r="D4" s="17">
        <v>100</v>
      </c>
      <c r="E4" s="17">
        <v>260</v>
      </c>
      <c r="F4" s="17">
        <v>20</v>
      </c>
      <c r="G4" s="17">
        <v>50</v>
      </c>
      <c r="H4" s="17">
        <v>40</v>
      </c>
      <c r="I4" s="17">
        <v>1000</v>
      </c>
      <c r="J4" s="17">
        <v>800</v>
      </c>
      <c r="K4" s="17">
        <v>200</v>
      </c>
      <c r="L4" s="17">
        <f t="shared" si="0"/>
        <v>2670</v>
      </c>
      <c r="M4" s="17">
        <f t="shared" si="1"/>
        <v>3471</v>
      </c>
      <c r="N4" s="17">
        <f t="shared" si="2"/>
        <v>4005</v>
      </c>
      <c r="O4" s="17">
        <f t="shared" si="3"/>
        <v>4539</v>
      </c>
      <c r="P4" s="17">
        <f t="shared" si="4"/>
        <v>5340</v>
      </c>
      <c r="Q4" s="44" t="s">
        <v>66</v>
      </c>
    </row>
    <row r="5" spans="1:23" x14ac:dyDescent="0.25">
      <c r="A5" s="27">
        <v>45917</v>
      </c>
      <c r="B5" s="16" t="s">
        <v>101</v>
      </c>
      <c r="C5" s="17">
        <v>200</v>
      </c>
      <c r="D5" s="17">
        <v>100</v>
      </c>
      <c r="E5" s="17">
        <v>260</v>
      </c>
      <c r="F5" s="17">
        <v>20</v>
      </c>
      <c r="G5" s="17">
        <v>50</v>
      </c>
      <c r="H5" s="17">
        <v>40</v>
      </c>
      <c r="I5" s="17">
        <v>1000</v>
      </c>
      <c r="J5" s="17">
        <v>800</v>
      </c>
      <c r="K5" s="17">
        <v>200</v>
      </c>
      <c r="L5" s="17">
        <f t="shared" ref="L5:L6" si="5">SUM(C5:K5)</f>
        <v>2670</v>
      </c>
      <c r="M5" s="17">
        <f t="shared" ref="M5:M6" si="6">L5*(1+$S$2)</f>
        <v>3471</v>
      </c>
      <c r="N5" s="17">
        <f t="shared" ref="N5:N6" si="7">L5*(1+$T$2)</f>
        <v>4005</v>
      </c>
      <c r="O5" s="17">
        <f t="shared" ref="O5:O6" si="8">L5*(1+$U$2)</f>
        <v>4539</v>
      </c>
      <c r="P5" s="17">
        <f t="shared" ref="P5:P6" si="9">L5*(1+$V$2)</f>
        <v>5340</v>
      </c>
      <c r="Q5" s="44" t="s">
        <v>66</v>
      </c>
    </row>
    <row r="6" spans="1:23" x14ac:dyDescent="0.25">
      <c r="A6" s="27">
        <v>45918</v>
      </c>
      <c r="B6" s="16" t="s">
        <v>101</v>
      </c>
      <c r="C6" s="17">
        <v>200</v>
      </c>
      <c r="D6" s="17">
        <v>100</v>
      </c>
      <c r="E6" s="17">
        <v>260</v>
      </c>
      <c r="F6" s="17">
        <v>20</v>
      </c>
      <c r="G6" s="17">
        <v>50</v>
      </c>
      <c r="H6" s="17">
        <v>40</v>
      </c>
      <c r="I6" s="17">
        <v>1000</v>
      </c>
      <c r="J6" s="17">
        <v>800</v>
      </c>
      <c r="K6" s="17">
        <v>200</v>
      </c>
      <c r="L6" s="17">
        <f t="shared" si="5"/>
        <v>2670</v>
      </c>
      <c r="M6" s="17">
        <f t="shared" si="6"/>
        <v>3471</v>
      </c>
      <c r="N6" s="17">
        <f t="shared" si="7"/>
        <v>4005</v>
      </c>
      <c r="O6" s="17">
        <f t="shared" si="8"/>
        <v>4539</v>
      </c>
      <c r="P6" s="17">
        <f t="shared" si="9"/>
        <v>5340</v>
      </c>
      <c r="Q6" s="44" t="s">
        <v>66</v>
      </c>
    </row>
    <row r="7" spans="1:23" x14ac:dyDescent="0.25">
      <c r="A7" s="27">
        <v>45917</v>
      </c>
      <c r="B7" s="16" t="s">
        <v>101</v>
      </c>
      <c r="C7" s="17">
        <v>200</v>
      </c>
      <c r="D7" s="17">
        <v>100</v>
      </c>
      <c r="E7" s="17">
        <v>260</v>
      </c>
      <c r="F7" s="17">
        <v>20</v>
      </c>
      <c r="G7" s="17">
        <v>50</v>
      </c>
      <c r="H7" s="17">
        <v>40</v>
      </c>
      <c r="I7" s="17">
        <v>1000</v>
      </c>
      <c r="J7" s="17">
        <v>800</v>
      </c>
      <c r="K7" s="17">
        <v>200</v>
      </c>
      <c r="L7" s="17">
        <f t="shared" si="0"/>
        <v>2670</v>
      </c>
      <c r="M7" s="17">
        <f t="shared" si="1"/>
        <v>3471</v>
      </c>
      <c r="N7" s="17">
        <f t="shared" si="2"/>
        <v>4005</v>
      </c>
      <c r="O7" s="17">
        <f t="shared" si="3"/>
        <v>4539</v>
      </c>
      <c r="P7" s="17">
        <f t="shared" si="4"/>
        <v>5340</v>
      </c>
      <c r="Q7" s="44" t="s">
        <v>66</v>
      </c>
    </row>
    <row r="8" spans="1:23" x14ac:dyDescent="0.25">
      <c r="A8" s="27">
        <v>45918</v>
      </c>
      <c r="B8" s="16" t="s">
        <v>101</v>
      </c>
      <c r="C8" s="17">
        <v>200</v>
      </c>
      <c r="D8" s="17">
        <v>100</v>
      </c>
      <c r="E8" s="17">
        <v>260</v>
      </c>
      <c r="F8" s="17">
        <v>20</v>
      </c>
      <c r="G8" s="17">
        <v>50</v>
      </c>
      <c r="H8" s="17">
        <v>40</v>
      </c>
      <c r="I8" s="17">
        <v>1000</v>
      </c>
      <c r="J8" s="17">
        <v>800</v>
      </c>
      <c r="K8" s="17">
        <v>200</v>
      </c>
      <c r="L8" s="17">
        <f t="shared" si="0"/>
        <v>2670</v>
      </c>
      <c r="M8" s="17">
        <f t="shared" si="1"/>
        <v>3471</v>
      </c>
      <c r="N8" s="17">
        <f t="shared" si="2"/>
        <v>4005</v>
      </c>
      <c r="O8" s="17">
        <f t="shared" si="3"/>
        <v>4539</v>
      </c>
      <c r="P8" s="17">
        <f t="shared" si="4"/>
        <v>5340</v>
      </c>
      <c r="Q8" s="44" t="s">
        <v>66</v>
      </c>
    </row>
    <row r="9" spans="1:23" x14ac:dyDescent="0.25">
      <c r="A9" s="27">
        <v>45917</v>
      </c>
      <c r="B9" s="16" t="s">
        <v>101</v>
      </c>
      <c r="C9" s="17">
        <v>200</v>
      </c>
      <c r="D9" s="17">
        <v>100</v>
      </c>
      <c r="E9" s="17">
        <v>260</v>
      </c>
      <c r="F9" s="17">
        <v>20</v>
      </c>
      <c r="G9" s="17">
        <v>50</v>
      </c>
      <c r="H9" s="17">
        <v>40</v>
      </c>
      <c r="I9" s="17">
        <v>1000</v>
      </c>
      <c r="J9" s="17">
        <v>800</v>
      </c>
      <c r="K9" s="17">
        <v>200</v>
      </c>
      <c r="L9" s="17">
        <f t="shared" si="0"/>
        <v>2670</v>
      </c>
      <c r="M9" s="17">
        <f t="shared" si="1"/>
        <v>3471</v>
      </c>
      <c r="N9" s="17">
        <f t="shared" si="2"/>
        <v>4005</v>
      </c>
      <c r="O9" s="17">
        <f t="shared" si="3"/>
        <v>4539</v>
      </c>
      <c r="P9" s="17">
        <f t="shared" si="4"/>
        <v>5340</v>
      </c>
      <c r="Q9" s="44" t="s">
        <v>66</v>
      </c>
    </row>
    <row r="10" spans="1:23" x14ac:dyDescent="0.25">
      <c r="A10" s="27">
        <v>45918</v>
      </c>
      <c r="B10" s="16" t="s">
        <v>101</v>
      </c>
      <c r="C10" s="17">
        <v>200</v>
      </c>
      <c r="D10" s="17">
        <v>100</v>
      </c>
      <c r="E10" s="17">
        <v>260</v>
      </c>
      <c r="F10" s="17">
        <v>20</v>
      </c>
      <c r="G10" s="17">
        <v>50</v>
      </c>
      <c r="H10" s="17">
        <v>40</v>
      </c>
      <c r="I10" s="17">
        <v>1000</v>
      </c>
      <c r="J10" s="17">
        <v>800</v>
      </c>
      <c r="K10" s="17">
        <v>200</v>
      </c>
      <c r="L10" s="17">
        <f t="shared" si="0"/>
        <v>2670</v>
      </c>
      <c r="M10" s="17">
        <f t="shared" si="1"/>
        <v>3471</v>
      </c>
      <c r="N10" s="17">
        <f t="shared" si="2"/>
        <v>4005</v>
      </c>
      <c r="O10" s="17">
        <f t="shared" si="3"/>
        <v>4539</v>
      </c>
      <c r="P10" s="17">
        <f t="shared" si="4"/>
        <v>5340</v>
      </c>
      <c r="Q10" s="44" t="s">
        <v>66</v>
      </c>
    </row>
    <row r="11" spans="1:23" x14ac:dyDescent="0.25">
      <c r="A11" s="27">
        <v>45917</v>
      </c>
      <c r="B11" s="16" t="s">
        <v>101</v>
      </c>
      <c r="C11" s="17">
        <v>200</v>
      </c>
      <c r="D11" s="17">
        <v>100</v>
      </c>
      <c r="E11" s="17">
        <v>260</v>
      </c>
      <c r="F11" s="17">
        <v>20</v>
      </c>
      <c r="G11" s="17">
        <v>50</v>
      </c>
      <c r="H11" s="17">
        <v>40</v>
      </c>
      <c r="I11" s="17">
        <v>1000</v>
      </c>
      <c r="J11" s="17">
        <v>800</v>
      </c>
      <c r="K11" s="17">
        <v>200</v>
      </c>
      <c r="L11" s="17">
        <f t="shared" si="0"/>
        <v>2670</v>
      </c>
      <c r="M11" s="17">
        <f t="shared" si="1"/>
        <v>3471</v>
      </c>
      <c r="N11" s="17">
        <f t="shared" si="2"/>
        <v>4005</v>
      </c>
      <c r="O11" s="17">
        <f t="shared" si="3"/>
        <v>4539</v>
      </c>
      <c r="P11" s="17">
        <f t="shared" si="4"/>
        <v>5340</v>
      </c>
      <c r="Q11" s="44" t="s">
        <v>66</v>
      </c>
    </row>
    <row r="12" spans="1:23" x14ac:dyDescent="0.25">
      <c r="A12" s="27">
        <v>45918</v>
      </c>
      <c r="B12" s="16" t="s">
        <v>101</v>
      </c>
      <c r="C12" s="17">
        <v>200</v>
      </c>
      <c r="D12" s="17">
        <v>100</v>
      </c>
      <c r="E12" s="17">
        <v>260</v>
      </c>
      <c r="F12" s="17">
        <v>20</v>
      </c>
      <c r="G12" s="17">
        <v>50</v>
      </c>
      <c r="H12" s="17">
        <v>40</v>
      </c>
      <c r="I12" s="17">
        <v>1000</v>
      </c>
      <c r="J12" s="17">
        <v>800</v>
      </c>
      <c r="K12" s="17">
        <v>200</v>
      </c>
      <c r="L12" s="17">
        <f t="shared" ref="L12" si="10">SUM(C12:K12)</f>
        <v>2670</v>
      </c>
      <c r="M12" s="17">
        <f t="shared" ref="M12:M13" si="11">L12*(1+$S$2)</f>
        <v>3471</v>
      </c>
      <c r="N12" s="17">
        <f t="shared" ref="N12" si="12">L12*(1+$T$2)</f>
        <v>4005</v>
      </c>
      <c r="O12" s="17">
        <f t="shared" ref="O12" si="13">L12*(1+$U$2)</f>
        <v>4539</v>
      </c>
      <c r="P12" s="17">
        <f t="shared" ref="P12" si="14">L12*(1+$V$2)</f>
        <v>5340</v>
      </c>
      <c r="Q12" s="44" t="s">
        <v>65</v>
      </c>
    </row>
    <row r="13" spans="1:23" x14ac:dyDescent="0.25">
      <c r="A13" s="27">
        <v>45918</v>
      </c>
      <c r="B13" s="16" t="s">
        <v>101</v>
      </c>
      <c r="C13" s="17">
        <v>200</v>
      </c>
      <c r="D13" s="17">
        <v>350</v>
      </c>
      <c r="E13" s="17"/>
      <c r="F13" s="17">
        <v>20</v>
      </c>
      <c r="G13" s="17">
        <v>50</v>
      </c>
      <c r="H13" s="17"/>
      <c r="I13" s="17">
        <v>1000</v>
      </c>
      <c r="J13" s="17">
        <v>800</v>
      </c>
      <c r="K13" s="17">
        <v>200</v>
      </c>
      <c r="L13" s="17">
        <f t="shared" ref="L13" si="15">SUM(C13:K13)</f>
        <v>2620</v>
      </c>
      <c r="M13" s="17">
        <f t="shared" si="11"/>
        <v>3406</v>
      </c>
      <c r="N13" s="17">
        <f t="shared" ref="N13" si="16">L13*(1+$T$2)</f>
        <v>3930</v>
      </c>
      <c r="O13" s="17">
        <f t="shared" ref="O13" si="17">L13*(1+$U$2)</f>
        <v>4454</v>
      </c>
      <c r="P13" s="17">
        <f t="shared" ref="P13" si="18">L13*(1+$V$2)</f>
        <v>5240</v>
      </c>
      <c r="Q13" s="44" t="s">
        <v>65</v>
      </c>
    </row>
    <row r="14" spans="1:23" x14ac:dyDescent="0.25">
      <c r="A14" s="28"/>
      <c r="B14" s="19"/>
      <c r="C14" s="19"/>
      <c r="D14" s="19"/>
      <c r="E14" s="19"/>
      <c r="F14" s="19"/>
      <c r="G14" s="19"/>
      <c r="H14" s="19"/>
      <c r="I14" s="19"/>
      <c r="J14" s="19"/>
      <c r="K14" s="25" t="s">
        <v>24</v>
      </c>
      <c r="L14" s="26">
        <f>SUM(L3:L13)</f>
        <v>29570</v>
      </c>
      <c r="M14" s="26">
        <f>SUM(M3:M13)</f>
        <v>38441</v>
      </c>
      <c r="N14" s="26">
        <f>SUM(N3:N13)</f>
        <v>44355</v>
      </c>
      <c r="O14" s="26">
        <f>SUM(O3:O13)</f>
        <v>50269</v>
      </c>
      <c r="P14" s="26">
        <f>SUM(P3:P13)</f>
        <v>59140</v>
      </c>
      <c r="Q14" s="29"/>
    </row>
    <row r="15" spans="1:23" x14ac:dyDescent="0.25">
      <c r="A15" s="2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20"/>
      <c r="M15" s="20"/>
      <c r="N15" s="20"/>
      <c r="O15" s="20"/>
      <c r="P15" s="20"/>
      <c r="Q15" s="30"/>
      <c r="T15" s="23"/>
    </row>
    <row r="16" spans="1:23" x14ac:dyDescent="0.25">
      <c r="A16" s="2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30"/>
    </row>
    <row r="17" spans="1:23" ht="18.75" x14ac:dyDescent="0.3">
      <c r="A17" s="62" t="s">
        <v>100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4"/>
      <c r="O17" s="64"/>
      <c r="P17" s="64"/>
      <c r="Q17" s="65"/>
    </row>
    <row r="18" spans="1:23" x14ac:dyDescent="0.25">
      <c r="A18" s="50" t="s">
        <v>10</v>
      </c>
      <c r="B18" s="48" t="s">
        <v>11</v>
      </c>
      <c r="C18" s="48" t="s">
        <v>12</v>
      </c>
      <c r="D18" s="48" t="s">
        <v>13</v>
      </c>
      <c r="E18" s="48" t="s">
        <v>14</v>
      </c>
      <c r="F18" s="48" t="s">
        <v>16</v>
      </c>
      <c r="G18" s="48" t="s">
        <v>15</v>
      </c>
      <c r="H18" s="48" t="s">
        <v>17</v>
      </c>
      <c r="I18" s="48" t="s">
        <v>90</v>
      </c>
      <c r="J18" s="48" t="s">
        <v>19</v>
      </c>
      <c r="K18" s="48" t="s">
        <v>20</v>
      </c>
      <c r="L18" s="48" t="s">
        <v>89</v>
      </c>
      <c r="M18" s="48" t="s">
        <v>77</v>
      </c>
      <c r="N18" s="48" t="s">
        <v>78</v>
      </c>
      <c r="O18" s="48" t="s">
        <v>79</v>
      </c>
      <c r="P18" s="48" t="s">
        <v>86</v>
      </c>
      <c r="Q18" s="51" t="s">
        <v>22</v>
      </c>
    </row>
    <row r="19" spans="1:23" x14ac:dyDescent="0.25">
      <c r="A19" s="27">
        <v>45912</v>
      </c>
      <c r="B19" s="16" t="s">
        <v>101</v>
      </c>
      <c r="C19" s="17">
        <v>200</v>
      </c>
      <c r="D19" s="17">
        <v>350</v>
      </c>
      <c r="E19" s="17">
        <v>260</v>
      </c>
      <c r="F19" s="17">
        <v>20</v>
      </c>
      <c r="G19" s="17">
        <v>50</v>
      </c>
      <c r="H19" s="17">
        <v>40</v>
      </c>
      <c r="I19" s="17">
        <f>300*30</f>
        <v>9000</v>
      </c>
      <c r="J19" s="17">
        <v>800</v>
      </c>
      <c r="K19" s="17">
        <v>100</v>
      </c>
      <c r="L19" s="17">
        <f>SUM(C19:K19)</f>
        <v>10820</v>
      </c>
      <c r="M19" s="17">
        <f>L19*(1+$S$2)</f>
        <v>14066</v>
      </c>
      <c r="N19" s="17">
        <f>L19*(1+$T$2)</f>
        <v>16230</v>
      </c>
      <c r="O19" s="17">
        <f>L19*(1+$U$2)</f>
        <v>18394</v>
      </c>
      <c r="P19" s="17">
        <f>L19*(1+$V$2)</f>
        <v>21640</v>
      </c>
      <c r="Q19" s="44" t="s">
        <v>67</v>
      </c>
    </row>
    <row r="20" spans="1:23" x14ac:dyDescent="0.25">
      <c r="A20" s="27">
        <v>45913</v>
      </c>
      <c r="B20" s="16" t="s">
        <v>101</v>
      </c>
      <c r="C20" s="17">
        <v>200</v>
      </c>
      <c r="D20" s="17">
        <v>100</v>
      </c>
      <c r="E20" s="17">
        <v>260</v>
      </c>
      <c r="F20" s="17">
        <v>20</v>
      </c>
      <c r="G20" s="17">
        <v>50</v>
      </c>
      <c r="H20" s="17">
        <v>40</v>
      </c>
      <c r="I20" s="17"/>
      <c r="J20" s="17">
        <v>800</v>
      </c>
      <c r="K20" s="17">
        <v>100</v>
      </c>
      <c r="L20" s="17">
        <f>SUM(C20:K20)</f>
        <v>1570</v>
      </c>
      <c r="M20" s="17">
        <f>L20*(1+$S$2)</f>
        <v>2041</v>
      </c>
      <c r="N20" s="17">
        <f>L20*(1+$T$2)</f>
        <v>2355</v>
      </c>
      <c r="O20" s="17">
        <f t="shared" ref="O20:O23" si="19">L20*(1+$U$2)</f>
        <v>2669</v>
      </c>
      <c r="P20" s="17">
        <f t="shared" ref="P20:P23" si="20">L20*(1+$V$2)</f>
        <v>3140</v>
      </c>
      <c r="Q20" s="44" t="s">
        <v>67</v>
      </c>
    </row>
    <row r="21" spans="1:23" x14ac:dyDescent="0.25">
      <c r="A21" s="27">
        <v>45912</v>
      </c>
      <c r="B21" s="16" t="s">
        <v>101</v>
      </c>
      <c r="C21" s="17">
        <v>200</v>
      </c>
      <c r="D21" s="17">
        <v>100</v>
      </c>
      <c r="E21" s="17">
        <v>260</v>
      </c>
      <c r="F21" s="17">
        <v>20</v>
      </c>
      <c r="G21" s="17">
        <v>50</v>
      </c>
      <c r="H21" s="17">
        <v>40</v>
      </c>
      <c r="I21" s="17"/>
      <c r="J21" s="17">
        <v>800</v>
      </c>
      <c r="K21" s="17">
        <v>100</v>
      </c>
      <c r="L21" s="17">
        <f>SUM(C21:K21)</f>
        <v>1570</v>
      </c>
      <c r="M21" s="17">
        <f>L21*(1+$S$2)</f>
        <v>2041</v>
      </c>
      <c r="N21" s="17">
        <f>L21*(1+$T$2)</f>
        <v>2355</v>
      </c>
      <c r="O21" s="17">
        <f>L21*(1+$U$2)</f>
        <v>2669</v>
      </c>
      <c r="P21" s="17">
        <f>L21*(1+$V$2)</f>
        <v>3140</v>
      </c>
      <c r="Q21" s="44" t="s">
        <v>67</v>
      </c>
    </row>
    <row r="22" spans="1:23" x14ac:dyDescent="0.25">
      <c r="A22" s="27">
        <v>45913</v>
      </c>
      <c r="B22" s="16" t="s">
        <v>101</v>
      </c>
      <c r="C22" s="17">
        <v>200</v>
      </c>
      <c r="D22" s="17">
        <v>100</v>
      </c>
      <c r="E22" s="17">
        <v>260</v>
      </c>
      <c r="F22" s="17">
        <v>20</v>
      </c>
      <c r="G22" s="17">
        <v>50</v>
      </c>
      <c r="H22" s="17">
        <v>40</v>
      </c>
      <c r="I22" s="17"/>
      <c r="J22" s="17">
        <v>800</v>
      </c>
      <c r="K22" s="17">
        <v>100</v>
      </c>
      <c r="L22" s="17">
        <f>SUM(C22:K22)</f>
        <v>1570</v>
      </c>
      <c r="M22" s="17">
        <f>L22*(1+$S$2)</f>
        <v>2041</v>
      </c>
      <c r="N22" s="17">
        <f>L22*(1+$T$2)</f>
        <v>2355</v>
      </c>
      <c r="O22" s="17">
        <f t="shared" ref="O22" si="21">L22*(1+$U$2)</f>
        <v>2669</v>
      </c>
      <c r="P22" s="17">
        <f t="shared" ref="P22" si="22">L22*(1+$V$2)</f>
        <v>3140</v>
      </c>
      <c r="Q22" s="44" t="s">
        <v>67</v>
      </c>
    </row>
    <row r="23" spans="1:23" x14ac:dyDescent="0.25">
      <c r="A23" s="27">
        <v>45914</v>
      </c>
      <c r="B23" s="16" t="s">
        <v>101</v>
      </c>
      <c r="C23" s="17">
        <v>200</v>
      </c>
      <c r="D23" s="17">
        <v>350</v>
      </c>
      <c r="E23" s="17"/>
      <c r="F23" s="17">
        <v>20</v>
      </c>
      <c r="G23" s="17">
        <v>50</v>
      </c>
      <c r="H23" s="17"/>
      <c r="I23" s="17"/>
      <c r="J23" s="17">
        <v>800</v>
      </c>
      <c r="K23" s="17">
        <v>100</v>
      </c>
      <c r="L23" s="17">
        <f>SUM(C23:K23)</f>
        <v>1520</v>
      </c>
      <c r="M23" s="17">
        <f>L23*(1+$S$2)</f>
        <v>1976</v>
      </c>
      <c r="N23" s="17">
        <f>L23*(1+$T$2)</f>
        <v>2280</v>
      </c>
      <c r="O23" s="17">
        <f t="shared" si="19"/>
        <v>2584</v>
      </c>
      <c r="P23" s="17">
        <f t="shared" si="20"/>
        <v>3040</v>
      </c>
      <c r="Q23" s="44" t="s">
        <v>67</v>
      </c>
    </row>
    <row r="24" spans="1:23" x14ac:dyDescent="0.25">
      <c r="A24" s="28"/>
      <c r="B24" s="19"/>
      <c r="C24" s="19"/>
      <c r="D24" s="19"/>
      <c r="E24" s="19"/>
      <c r="F24" s="19"/>
      <c r="G24" s="19"/>
      <c r="H24" s="19"/>
      <c r="I24" s="19"/>
      <c r="J24" s="19"/>
      <c r="K24" s="25" t="s">
        <v>24</v>
      </c>
      <c r="L24" s="26">
        <f>SUM(L19:L23)</f>
        <v>17050</v>
      </c>
      <c r="M24" s="26">
        <f>SUM(M19:M23)</f>
        <v>22165</v>
      </c>
      <c r="N24" s="26">
        <f>SUM(N19:N23)</f>
        <v>25575</v>
      </c>
      <c r="O24" s="26">
        <f>SUM(O19:O23)</f>
        <v>28985</v>
      </c>
      <c r="P24" s="26">
        <f>SUM(P19:P23)</f>
        <v>34100</v>
      </c>
      <c r="Q24" s="29"/>
    </row>
    <row r="25" spans="1:23" x14ac:dyDescent="0.25">
      <c r="A25" s="2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30"/>
    </row>
    <row r="26" spans="1:23" x14ac:dyDescent="0.25">
      <c r="A26" s="2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30"/>
    </row>
    <row r="27" spans="1:23" ht="18.75" x14ac:dyDescent="0.3">
      <c r="A27" s="62" t="s">
        <v>97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4"/>
      <c r="O27" s="64"/>
      <c r="P27" s="64"/>
      <c r="Q27" s="65"/>
    </row>
    <row r="28" spans="1:23" x14ac:dyDescent="0.25">
      <c r="A28" s="50" t="s">
        <v>10</v>
      </c>
      <c r="B28" s="48" t="s">
        <v>11</v>
      </c>
      <c r="C28" s="69" t="s">
        <v>47</v>
      </c>
      <c r="D28" s="70"/>
      <c r="E28" s="70"/>
      <c r="F28" s="70"/>
      <c r="G28" s="70"/>
      <c r="H28" s="70"/>
      <c r="I28" s="71"/>
      <c r="J28" s="48" t="s">
        <v>48</v>
      </c>
      <c r="K28" s="48" t="s">
        <v>38</v>
      </c>
      <c r="L28" s="48" t="s">
        <v>89</v>
      </c>
      <c r="M28" s="48" t="s">
        <v>77</v>
      </c>
      <c r="N28" s="48" t="s">
        <v>78</v>
      </c>
      <c r="O28" s="48" t="s">
        <v>79</v>
      </c>
      <c r="P28" s="48" t="s">
        <v>86</v>
      </c>
      <c r="Q28" s="51" t="s">
        <v>22</v>
      </c>
      <c r="S28" s="23"/>
      <c r="T28" s="23"/>
    </row>
    <row r="29" spans="1:23" ht="68.25" customHeight="1" x14ac:dyDescent="0.25">
      <c r="A29" s="27">
        <v>45916</v>
      </c>
      <c r="B29" s="16" t="s">
        <v>101</v>
      </c>
      <c r="C29" s="66" t="s">
        <v>49</v>
      </c>
      <c r="D29" s="67"/>
      <c r="E29" s="67"/>
      <c r="F29" s="67"/>
      <c r="G29" s="67"/>
      <c r="H29" s="67"/>
      <c r="I29" s="68"/>
      <c r="J29" s="18">
        <v>1100</v>
      </c>
      <c r="K29" s="17">
        <v>30</v>
      </c>
      <c r="L29" s="17">
        <f>J29*K29</f>
        <v>33000</v>
      </c>
      <c r="M29" s="17">
        <f>L29*(1+$S$2)</f>
        <v>42900</v>
      </c>
      <c r="N29" s="17">
        <f>L29*(1+$T$2)</f>
        <v>49500</v>
      </c>
      <c r="O29" s="17">
        <f>L29*(1+$U$2)</f>
        <v>56100</v>
      </c>
      <c r="P29" s="17">
        <f>L29*(1+$V$2)</f>
        <v>66000</v>
      </c>
      <c r="Q29" s="44" t="s">
        <v>66</v>
      </c>
    </row>
    <row r="30" spans="1:23" x14ac:dyDescent="0.25">
      <c r="A30" s="31"/>
      <c r="K30" s="25" t="s">
        <v>24</v>
      </c>
      <c r="L30" s="26">
        <f>SUM(L29:L29)</f>
        <v>33000</v>
      </c>
      <c r="M30" s="26">
        <f>SUM(M29:M29)</f>
        <v>42900</v>
      </c>
      <c r="N30" s="26">
        <f>SUM(N29:N29)</f>
        <v>49500</v>
      </c>
      <c r="O30" s="26">
        <f>SUM(O29:O29)</f>
        <v>56100</v>
      </c>
      <c r="P30" s="26">
        <f>SUM(P29:P29)</f>
        <v>66000</v>
      </c>
      <c r="Q30" s="29"/>
      <c r="S30" s="23">
        <f>L30+L24+L14</f>
        <v>79620</v>
      </c>
      <c r="T30" s="23">
        <f>M30+M24+M14</f>
        <v>103506</v>
      </c>
      <c r="U30" s="23">
        <f>N30+N24+N14</f>
        <v>119430</v>
      </c>
      <c r="V30" s="23">
        <f>O30+O24+O14</f>
        <v>135354</v>
      </c>
      <c r="W30" s="23">
        <f>P30+P24+P14</f>
        <v>159240</v>
      </c>
    </row>
    <row r="31" spans="1:23" x14ac:dyDescent="0.25">
      <c r="A31" s="31"/>
      <c r="Q31" s="32"/>
    </row>
    <row r="32" spans="1:23" x14ac:dyDescent="0.25">
      <c r="A32" s="31"/>
      <c r="K32" s="42"/>
      <c r="Q32" s="32"/>
    </row>
    <row r="33" spans="1:19" ht="18.75" x14ac:dyDescent="0.3">
      <c r="A33" s="62" t="s">
        <v>98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/>
      <c r="O33" s="64"/>
      <c r="P33" s="64"/>
      <c r="Q33" s="65"/>
    </row>
    <row r="34" spans="1:19" x14ac:dyDescent="0.25">
      <c r="A34" s="50" t="s">
        <v>10</v>
      </c>
      <c r="B34" s="48" t="s">
        <v>11</v>
      </c>
      <c r="C34" s="69" t="s">
        <v>47</v>
      </c>
      <c r="D34" s="70"/>
      <c r="E34" s="70"/>
      <c r="F34" s="70"/>
      <c r="G34" s="70"/>
      <c r="H34" s="70"/>
      <c r="I34" s="71"/>
      <c r="J34" s="48" t="s">
        <v>48</v>
      </c>
      <c r="K34" s="48" t="s">
        <v>38</v>
      </c>
      <c r="L34" s="48" t="s">
        <v>89</v>
      </c>
      <c r="M34" s="48" t="s">
        <v>77</v>
      </c>
      <c r="N34" s="48" t="s">
        <v>78</v>
      </c>
      <c r="O34" s="48" t="s">
        <v>79</v>
      </c>
      <c r="P34" s="48" t="s">
        <v>86</v>
      </c>
      <c r="Q34" s="51" t="s">
        <v>22</v>
      </c>
    </row>
    <row r="35" spans="1:19" ht="68.25" customHeight="1" x14ac:dyDescent="0.25">
      <c r="A35" s="27">
        <v>45925</v>
      </c>
      <c r="B35" s="16" t="s">
        <v>101</v>
      </c>
      <c r="C35" s="72" t="s">
        <v>59</v>
      </c>
      <c r="D35" s="73"/>
      <c r="E35" s="73"/>
      <c r="F35" s="73"/>
      <c r="G35" s="73"/>
      <c r="H35" s="73"/>
      <c r="I35" s="74"/>
      <c r="J35" s="18">
        <v>1100</v>
      </c>
      <c r="K35" s="17">
        <v>50.9</v>
      </c>
      <c r="L35" s="17">
        <f>J35*K35</f>
        <v>55990</v>
      </c>
      <c r="M35" s="17">
        <f>L35*(1+$S$2)</f>
        <v>72787</v>
      </c>
      <c r="N35" s="17">
        <f>L35*(1+$T$2)</f>
        <v>83985</v>
      </c>
      <c r="O35" s="17">
        <f>L35*(1+$U$2)</f>
        <v>95183</v>
      </c>
      <c r="P35" s="17">
        <f>L35*(1+$V$2)</f>
        <v>111980</v>
      </c>
      <c r="Q35" s="45" t="s">
        <v>68</v>
      </c>
    </row>
    <row r="36" spans="1:19" x14ac:dyDescent="0.25">
      <c r="A36" s="31"/>
      <c r="K36" s="25" t="s">
        <v>24</v>
      </c>
      <c r="L36" s="26">
        <f>SUM(L35:L35)</f>
        <v>55990</v>
      </c>
      <c r="M36" s="26">
        <f>SUM(M35:M35)</f>
        <v>72787</v>
      </c>
      <c r="N36" s="26">
        <f>SUM(N35:N35)</f>
        <v>83985</v>
      </c>
      <c r="O36" s="26">
        <f>SUM(O35:O35)</f>
        <v>95183</v>
      </c>
      <c r="P36" s="26">
        <f>SUM(P35:P35)</f>
        <v>111980</v>
      </c>
      <c r="Q36" s="29"/>
    </row>
    <row r="37" spans="1:19" x14ac:dyDescent="0.25">
      <c r="A37" s="31"/>
      <c r="Q37" s="32"/>
    </row>
    <row r="38" spans="1:19" x14ac:dyDescent="0.25">
      <c r="A38" s="31"/>
      <c r="Q38" s="32"/>
    </row>
    <row r="39" spans="1:19" ht="15.75" thickBot="1" x14ac:dyDescent="0.3">
      <c r="A39" s="33"/>
      <c r="B39" s="34"/>
      <c r="C39" s="34"/>
      <c r="D39" s="34"/>
      <c r="E39" s="34"/>
      <c r="F39" s="34"/>
      <c r="G39" s="34"/>
      <c r="H39" s="34"/>
      <c r="I39" s="34"/>
      <c r="J39" s="34"/>
      <c r="K39" s="35" t="s">
        <v>24</v>
      </c>
      <c r="L39" s="36">
        <f>SUM(L14+L24+L30+L36)</f>
        <v>135610</v>
      </c>
      <c r="M39" s="36">
        <f>SUM(M14+M24+M30+M36)</f>
        <v>176293</v>
      </c>
      <c r="N39" s="36">
        <f>SUM(N14+N24+N30+N36)</f>
        <v>203415</v>
      </c>
      <c r="O39" s="36">
        <f>SUM(O14+O24+O30+O36)</f>
        <v>230537</v>
      </c>
      <c r="P39" s="36">
        <f>SUM(P14+P24+P30+P36)</f>
        <v>271220</v>
      </c>
      <c r="Q39" s="37"/>
      <c r="S39" s="23">
        <f>M39-L39</f>
        <v>40683</v>
      </c>
    </row>
    <row r="40" spans="1:19" x14ac:dyDescent="0.25">
      <c r="S40" s="23"/>
    </row>
    <row r="41" spans="1:19" ht="15.75" thickBot="1" x14ac:dyDescent="0.3"/>
    <row r="42" spans="1:19" ht="18.75" x14ac:dyDescent="0.3">
      <c r="A42" s="58" t="s">
        <v>102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60"/>
      <c r="O42" s="60"/>
      <c r="P42" s="60"/>
      <c r="Q42" s="61"/>
    </row>
    <row r="43" spans="1:19" x14ac:dyDescent="0.25">
      <c r="A43" s="46" t="s">
        <v>10</v>
      </c>
      <c r="B43" s="47" t="s">
        <v>11</v>
      </c>
      <c r="C43" s="47" t="s">
        <v>12</v>
      </c>
      <c r="D43" s="47" t="s">
        <v>13</v>
      </c>
      <c r="E43" s="47" t="s">
        <v>14</v>
      </c>
      <c r="F43" s="47" t="s">
        <v>16</v>
      </c>
      <c r="G43" s="47" t="s">
        <v>15</v>
      </c>
      <c r="H43" s="47" t="s">
        <v>17</v>
      </c>
      <c r="I43" s="47" t="s">
        <v>62</v>
      </c>
      <c r="J43" s="47" t="s">
        <v>63</v>
      </c>
      <c r="K43" s="47" t="s">
        <v>61</v>
      </c>
      <c r="L43" s="48" t="s">
        <v>89</v>
      </c>
      <c r="M43" s="48" t="s">
        <v>77</v>
      </c>
      <c r="N43" s="48" t="s">
        <v>78</v>
      </c>
      <c r="O43" s="48" t="s">
        <v>79</v>
      </c>
      <c r="P43" s="48" t="s">
        <v>86</v>
      </c>
      <c r="Q43" s="49" t="s">
        <v>22</v>
      </c>
    </row>
    <row r="44" spans="1:19" x14ac:dyDescent="0.25">
      <c r="A44" s="27" t="s">
        <v>94</v>
      </c>
      <c r="B44" s="16" t="s">
        <v>101</v>
      </c>
      <c r="C44" s="17">
        <v>7000</v>
      </c>
      <c r="D44" s="17">
        <v>1500</v>
      </c>
      <c r="E44" s="17"/>
      <c r="F44" s="23">
        <f>(15*10)*97</f>
        <v>14550</v>
      </c>
      <c r="G44" s="23">
        <f>(25*10)*97</f>
        <v>24250</v>
      </c>
      <c r="H44" s="17"/>
      <c r="I44" s="18">
        <v>5</v>
      </c>
      <c r="J44" s="18">
        <v>5800</v>
      </c>
      <c r="K44" s="17">
        <v>5</v>
      </c>
      <c r="L44" s="17">
        <f>(C44+D44+F44+G44)+(I44*J44*K44)</f>
        <v>192300</v>
      </c>
      <c r="M44" s="17">
        <f>L44*(1+$S$2)</f>
        <v>249990</v>
      </c>
      <c r="N44" s="17">
        <f>L44*(1+$T$2)</f>
        <v>288450</v>
      </c>
      <c r="O44" s="17">
        <f>L44*(1+$U$2)</f>
        <v>326910</v>
      </c>
      <c r="P44" s="17">
        <f>L44*(1+$V$2)</f>
        <v>384600</v>
      </c>
      <c r="Q44" s="38" t="s">
        <v>87</v>
      </c>
    </row>
    <row r="45" spans="1:19" x14ac:dyDescent="0.25">
      <c r="A45" s="28"/>
      <c r="B45" s="19"/>
      <c r="C45" s="19"/>
      <c r="D45" s="19"/>
      <c r="E45" s="19"/>
      <c r="F45" s="19"/>
      <c r="G45" s="19"/>
      <c r="H45" s="19"/>
      <c r="I45" s="19"/>
      <c r="J45" s="19"/>
      <c r="K45" s="25" t="s">
        <v>24</v>
      </c>
      <c r="L45" s="26">
        <f>SUM(L44:L44)</f>
        <v>192300</v>
      </c>
      <c r="M45" s="26">
        <f>SUM(M44:M44)</f>
        <v>249990</v>
      </c>
      <c r="N45" s="26">
        <f>SUM(N44:N44)</f>
        <v>288450</v>
      </c>
      <c r="O45" s="26">
        <f>SUM(O44:O44)</f>
        <v>326910</v>
      </c>
      <c r="P45" s="26">
        <f>SUM(P44:P44)</f>
        <v>384600</v>
      </c>
      <c r="Q45" s="29"/>
    </row>
    <row r="46" spans="1:19" x14ac:dyDescent="0.25">
      <c r="A46" s="31"/>
      <c r="J46" s="23"/>
      <c r="Q46" s="32"/>
    </row>
    <row r="47" spans="1:19" x14ac:dyDescent="0.25">
      <c r="A47" s="31"/>
      <c r="F47" s="23"/>
      <c r="H47" s="23"/>
      <c r="I47" s="23"/>
      <c r="L47" s="23"/>
      <c r="Q47" s="32"/>
    </row>
    <row r="48" spans="1:19" ht="15.75" thickBot="1" x14ac:dyDescent="0.3">
      <c r="A48" s="33"/>
      <c r="B48" s="34"/>
      <c r="C48" s="34"/>
      <c r="D48" s="34"/>
      <c r="E48" s="34"/>
      <c r="F48" s="34"/>
      <c r="G48" s="34"/>
      <c r="H48" s="34"/>
      <c r="I48" s="34"/>
      <c r="J48" s="34"/>
      <c r="K48" s="35" t="s">
        <v>24</v>
      </c>
      <c r="L48" s="36">
        <f>SUM(L45)</f>
        <v>192300</v>
      </c>
      <c r="M48" s="36">
        <f>SUM(M45)</f>
        <v>249990</v>
      </c>
      <c r="N48" s="36">
        <f>SUM(N45)</f>
        <v>288450</v>
      </c>
      <c r="O48" s="36">
        <f>SUM(O45)</f>
        <v>326910</v>
      </c>
      <c r="P48" s="36">
        <f>SUM(P45)</f>
        <v>384600</v>
      </c>
      <c r="Q48" s="37"/>
      <c r="S48" s="23">
        <f>M48-L48</f>
        <v>57690</v>
      </c>
    </row>
    <row r="49" spans="1:19" x14ac:dyDescent="0.25">
      <c r="S49" s="23"/>
    </row>
    <row r="50" spans="1:19" ht="15.75" thickBot="1" x14ac:dyDescent="0.3"/>
    <row r="51" spans="1:19" ht="18.75" x14ac:dyDescent="0.3">
      <c r="A51" s="58" t="s">
        <v>64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60"/>
      <c r="O51" s="60"/>
      <c r="P51" s="60"/>
      <c r="Q51" s="61"/>
    </row>
    <row r="52" spans="1:19" x14ac:dyDescent="0.25">
      <c r="A52" s="50" t="s">
        <v>10</v>
      </c>
      <c r="B52" s="48" t="s">
        <v>11</v>
      </c>
      <c r="C52" s="69" t="s">
        <v>47</v>
      </c>
      <c r="D52" s="70"/>
      <c r="E52" s="70"/>
      <c r="F52" s="70"/>
      <c r="G52" s="70"/>
      <c r="H52" s="70"/>
      <c r="I52" s="71"/>
      <c r="J52" s="48" t="s">
        <v>8</v>
      </c>
      <c r="K52" s="47" t="s">
        <v>88</v>
      </c>
      <c r="L52" s="48" t="s">
        <v>89</v>
      </c>
      <c r="M52" s="48" t="s">
        <v>77</v>
      </c>
      <c r="N52" s="48" t="s">
        <v>78</v>
      </c>
      <c r="O52" s="48" t="s">
        <v>79</v>
      </c>
      <c r="P52" s="48" t="s">
        <v>86</v>
      </c>
      <c r="Q52" s="51" t="s">
        <v>22</v>
      </c>
    </row>
    <row r="53" spans="1:19" x14ac:dyDescent="0.25">
      <c r="A53" s="27">
        <v>45936</v>
      </c>
      <c r="B53" s="16" t="s">
        <v>101</v>
      </c>
      <c r="C53" s="72" t="s">
        <v>69</v>
      </c>
      <c r="D53" s="73"/>
      <c r="E53" s="73"/>
      <c r="F53" s="73"/>
      <c r="G53" s="73"/>
      <c r="H53" s="73"/>
      <c r="I53" s="74"/>
      <c r="J53" s="18">
        <v>240</v>
      </c>
      <c r="K53" s="17">
        <v>200</v>
      </c>
      <c r="L53" s="17">
        <f>J53*K53</f>
        <v>48000</v>
      </c>
      <c r="M53" s="17">
        <f>L53*(1+$S$2)</f>
        <v>62400</v>
      </c>
      <c r="N53" s="17">
        <f t="shared" ref="N53" si="23">L53*(1+$T$2)</f>
        <v>72000</v>
      </c>
      <c r="O53" s="17">
        <f>L53*(1+$U$2)</f>
        <v>81600</v>
      </c>
      <c r="P53" s="17">
        <f>L53*(1+$V$2)</f>
        <v>96000</v>
      </c>
      <c r="Q53" s="45"/>
    </row>
    <row r="54" spans="1:19" x14ac:dyDescent="0.25">
      <c r="A54" s="31"/>
      <c r="K54" s="25" t="s">
        <v>24</v>
      </c>
      <c r="L54" s="26">
        <f>SUM(L53:L53)</f>
        <v>48000</v>
      </c>
      <c r="M54" s="26">
        <f>SUM(M53:M53)</f>
        <v>62400</v>
      </c>
      <c r="N54" s="26">
        <f>SUM(N53:N53)</f>
        <v>72000</v>
      </c>
      <c r="O54" s="26">
        <f>SUM(O53:O53)</f>
        <v>81600</v>
      </c>
      <c r="P54" s="26">
        <f>SUM(P53:P53)</f>
        <v>96000</v>
      </c>
      <c r="Q54" s="29"/>
    </row>
    <row r="55" spans="1:19" x14ac:dyDescent="0.25">
      <c r="A55" s="31"/>
      <c r="Q55" s="32"/>
    </row>
    <row r="56" spans="1:19" x14ac:dyDescent="0.25">
      <c r="A56" s="31"/>
      <c r="Q56" s="32"/>
    </row>
    <row r="57" spans="1:19" ht="18.75" x14ac:dyDescent="0.3">
      <c r="A57" s="62" t="s">
        <v>74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4"/>
      <c r="O57" s="64"/>
      <c r="P57" s="64"/>
      <c r="Q57" s="65"/>
    </row>
    <row r="58" spans="1:19" x14ac:dyDescent="0.25">
      <c r="A58" s="46" t="s">
        <v>10</v>
      </c>
      <c r="B58" s="47" t="s">
        <v>11</v>
      </c>
      <c r="C58" s="47" t="s">
        <v>12</v>
      </c>
      <c r="D58" s="47" t="s">
        <v>13</v>
      </c>
      <c r="E58" s="47" t="s">
        <v>14</v>
      </c>
      <c r="F58" s="47" t="s">
        <v>16</v>
      </c>
      <c r="G58" s="47" t="s">
        <v>15</v>
      </c>
      <c r="H58" s="47" t="s">
        <v>17</v>
      </c>
      <c r="I58" s="47" t="s">
        <v>75</v>
      </c>
      <c r="J58" s="47" t="s">
        <v>76</v>
      </c>
      <c r="K58" s="47" t="s">
        <v>88</v>
      </c>
      <c r="L58" s="48" t="s">
        <v>89</v>
      </c>
      <c r="M58" s="48" t="s">
        <v>77</v>
      </c>
      <c r="N58" s="48" t="s">
        <v>78</v>
      </c>
      <c r="O58" s="48" t="s">
        <v>79</v>
      </c>
      <c r="P58" s="48" t="s">
        <v>86</v>
      </c>
      <c r="Q58" s="49" t="s">
        <v>22</v>
      </c>
    </row>
    <row r="59" spans="1:19" x14ac:dyDescent="0.25">
      <c r="A59" s="27">
        <v>45936</v>
      </c>
      <c r="B59" s="16" t="s">
        <v>101</v>
      </c>
      <c r="C59" s="17">
        <v>188.53</v>
      </c>
      <c r="D59" s="17">
        <v>50</v>
      </c>
      <c r="E59" s="17">
        <v>150</v>
      </c>
      <c r="F59" s="17">
        <v>10</v>
      </c>
      <c r="G59" s="17">
        <v>25</v>
      </c>
      <c r="H59" s="17">
        <v>20</v>
      </c>
      <c r="I59" s="18">
        <v>1</v>
      </c>
      <c r="J59" s="18">
        <v>8</v>
      </c>
      <c r="K59" s="17">
        <v>50</v>
      </c>
      <c r="L59" s="17">
        <f>(C59+D59+E59+F59+G59+H59)+(I59*J59*K59)</f>
        <v>843.53</v>
      </c>
      <c r="M59" s="17">
        <f>L59*(1+$S$2)</f>
        <v>1096.5889999999999</v>
      </c>
      <c r="N59" s="17">
        <f t="shared" ref="N59:N60" si="24">L59*(1+$T$2)</f>
        <v>1265.2950000000001</v>
      </c>
      <c r="O59" s="17">
        <f>L59*(1+$U$2)</f>
        <v>1434.001</v>
      </c>
      <c r="P59" s="17">
        <f>L59*(1+$V$2)</f>
        <v>1687.06</v>
      </c>
      <c r="Q59" s="38" t="s">
        <v>60</v>
      </c>
    </row>
    <row r="60" spans="1:19" x14ac:dyDescent="0.25">
      <c r="A60" s="27">
        <v>45937</v>
      </c>
      <c r="B60" s="16" t="s">
        <v>101</v>
      </c>
      <c r="C60" s="17">
        <v>188.53</v>
      </c>
      <c r="D60" s="17">
        <v>50</v>
      </c>
      <c r="E60" s="17">
        <v>150</v>
      </c>
      <c r="F60" s="17">
        <v>10</v>
      </c>
      <c r="G60" s="17">
        <v>25</v>
      </c>
      <c r="H60" s="17">
        <v>20</v>
      </c>
      <c r="I60" s="18">
        <v>1</v>
      </c>
      <c r="J60" s="18">
        <v>8</v>
      </c>
      <c r="K60" s="17">
        <v>50</v>
      </c>
      <c r="L60" s="17">
        <f>(C60+D60+E60+F60+G60+H60)+(I60*J60*K60)</f>
        <v>843.53</v>
      </c>
      <c r="M60" s="17">
        <f t="shared" ref="M60:M61" si="25">L60*(1+$S$2)</f>
        <v>1096.5889999999999</v>
      </c>
      <c r="N60" s="17">
        <f t="shared" si="24"/>
        <v>1265.2950000000001</v>
      </c>
      <c r="O60" s="17">
        <f t="shared" ref="O60:O61" si="26">L60*(1+$U$2)</f>
        <v>1434.001</v>
      </c>
      <c r="P60" s="17">
        <f t="shared" ref="P60:P61" si="27">L60*(1+$V$2)</f>
        <v>1687.06</v>
      </c>
      <c r="Q60" s="38" t="s">
        <v>60</v>
      </c>
    </row>
    <row r="61" spans="1:19" x14ac:dyDescent="0.25">
      <c r="A61" s="27">
        <v>45938</v>
      </c>
      <c r="B61" s="16" t="s">
        <v>101</v>
      </c>
      <c r="C61" s="17">
        <v>188.53</v>
      </c>
      <c r="D61" s="17">
        <v>50</v>
      </c>
      <c r="E61" s="17">
        <v>150</v>
      </c>
      <c r="F61" s="17">
        <v>10</v>
      </c>
      <c r="G61" s="17">
        <v>25</v>
      </c>
      <c r="H61" s="17">
        <v>20</v>
      </c>
      <c r="I61" s="18">
        <v>1</v>
      </c>
      <c r="J61" s="18">
        <v>8</v>
      </c>
      <c r="K61" s="17">
        <v>50</v>
      </c>
      <c r="L61" s="17">
        <f>(C61+D61+E61+F61+G61+H61)+(I61*J61*K61)</f>
        <v>843.53</v>
      </c>
      <c r="M61" s="17">
        <f t="shared" si="25"/>
        <v>1096.5889999999999</v>
      </c>
      <c r="N61" s="17">
        <f>L61*(1+$T$2)</f>
        <v>1265.2950000000001</v>
      </c>
      <c r="O61" s="17">
        <f t="shared" si="26"/>
        <v>1434.001</v>
      </c>
      <c r="P61" s="17">
        <f t="shared" si="27"/>
        <v>1687.06</v>
      </c>
      <c r="Q61" s="38" t="s">
        <v>60</v>
      </c>
    </row>
    <row r="62" spans="1:19" x14ac:dyDescent="0.25">
      <c r="A62" s="28"/>
      <c r="B62" s="19"/>
      <c r="C62" s="19"/>
      <c r="D62" s="19"/>
      <c r="E62" s="19"/>
      <c r="F62" s="19"/>
      <c r="G62" s="19"/>
      <c r="H62" s="19"/>
      <c r="I62" s="19"/>
      <c r="J62" s="19"/>
      <c r="K62" s="25" t="s">
        <v>24</v>
      </c>
      <c r="L62" s="26">
        <f>SUM(L59:L61)</f>
        <v>2530.59</v>
      </c>
      <c r="M62" s="26">
        <f>SUM(M59:M61)</f>
        <v>3289.7669999999998</v>
      </c>
      <c r="N62" s="26">
        <f>SUM(N59:N61)</f>
        <v>3795.8850000000002</v>
      </c>
      <c r="O62" s="26">
        <f>SUM(O59:O61)</f>
        <v>4302.0029999999997</v>
      </c>
      <c r="P62" s="26">
        <f>SUM(P59:P61)</f>
        <v>5061.18</v>
      </c>
      <c r="Q62" s="29"/>
    </row>
    <row r="63" spans="1:19" x14ac:dyDescent="0.25">
      <c r="A63" s="31"/>
      <c r="Q63" s="32"/>
    </row>
    <row r="64" spans="1:19" ht="15.75" thickBot="1" x14ac:dyDescent="0.3">
      <c r="A64" s="33"/>
      <c r="B64" s="34"/>
      <c r="C64" s="34"/>
      <c r="D64" s="34"/>
      <c r="E64" s="34"/>
      <c r="F64" s="34"/>
      <c r="G64" s="34"/>
      <c r="H64" s="34"/>
      <c r="I64" s="34"/>
      <c r="J64" s="34"/>
      <c r="K64" s="35" t="s">
        <v>24</v>
      </c>
      <c r="L64" s="36">
        <f>SUM(L62+L54)</f>
        <v>50530.59</v>
      </c>
      <c r="M64" s="36">
        <f>SUM(M62+M54)</f>
        <v>65689.766999999993</v>
      </c>
      <c r="N64" s="36">
        <f>SUM(N62+N54)</f>
        <v>75795.884999999995</v>
      </c>
      <c r="O64" s="36">
        <f>SUM(O62+O54)</f>
        <v>85902.002999999997</v>
      </c>
      <c r="P64" s="36">
        <f>SUM(P62+P54)</f>
        <v>101061.18</v>
      </c>
      <c r="Q64" s="37"/>
      <c r="S64" s="23">
        <f>M64-L64</f>
        <v>15159.176999999996</v>
      </c>
    </row>
    <row r="66" spans="11:17" ht="15.75" thickBot="1" x14ac:dyDescent="0.3"/>
    <row r="67" spans="11:17" ht="15.75" thickBot="1" x14ac:dyDescent="0.3">
      <c r="K67" s="39" t="s">
        <v>70</v>
      </c>
      <c r="L67" s="40">
        <f>SUM(L64+L48+L39)</f>
        <v>378440.58999999997</v>
      </c>
      <c r="M67" s="40">
        <f>SUM(M64+M48+M39)</f>
        <v>491972.76699999999</v>
      </c>
      <c r="N67" s="40">
        <f>SUM(N64+N48+N39)</f>
        <v>567660.88500000001</v>
      </c>
      <c r="O67" s="40">
        <f>SUM(O64+O48+O39)</f>
        <v>643349.00300000003</v>
      </c>
      <c r="P67" s="40">
        <f>SUM(P64+P48+P39)</f>
        <v>756881.17999999993</v>
      </c>
      <c r="Q67" s="41"/>
    </row>
    <row r="68" spans="11:17" ht="15.75" thickBot="1" x14ac:dyDescent="0.3"/>
    <row r="69" spans="11:17" ht="15.75" thickBot="1" x14ac:dyDescent="0.3">
      <c r="K69" s="39" t="s">
        <v>91</v>
      </c>
      <c r="L69" s="40">
        <f>L67*(1+$W$2)</f>
        <v>435206.67849999992</v>
      </c>
      <c r="M69" s="40">
        <f>M67*(1+$W$2)</f>
        <v>565768.68204999994</v>
      </c>
      <c r="N69" s="40">
        <f>N67*(1+$W$2)</f>
        <v>652810.01775</v>
      </c>
      <c r="O69" s="40">
        <f>O67*(1+$W$2)</f>
        <v>739851.35344999994</v>
      </c>
      <c r="P69" s="40">
        <f>P67*(1+$W$2)</f>
        <v>870413.35699999984</v>
      </c>
      <c r="Q69" s="41"/>
    </row>
  </sheetData>
  <mergeCells count="13">
    <mergeCell ref="A57:Q57"/>
    <mergeCell ref="C34:I34"/>
    <mergeCell ref="A42:Q42"/>
    <mergeCell ref="C28:I28"/>
    <mergeCell ref="A51:Q51"/>
    <mergeCell ref="C53:I53"/>
    <mergeCell ref="C52:I52"/>
    <mergeCell ref="C35:I35"/>
    <mergeCell ref="A1:Q1"/>
    <mergeCell ref="A17:Q17"/>
    <mergeCell ref="A27:Q27"/>
    <mergeCell ref="C29:I29"/>
    <mergeCell ref="A33:Q33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sqref="A1:O8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75" t="s">
        <v>25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75" t="s">
        <v>45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75" t="s">
        <v>28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7" ht="30.75" customHeight="1" x14ac:dyDescent="0.25">
      <c r="A13" s="14" t="s">
        <v>29</v>
      </c>
      <c r="B13" s="76" t="s">
        <v>32</v>
      </c>
      <c r="C13" s="76"/>
      <c r="D13" s="76"/>
      <c r="E13" s="76" t="s">
        <v>43</v>
      </c>
      <c r="F13" s="76"/>
      <c r="G13" s="76"/>
      <c r="H13" s="76" t="s">
        <v>34</v>
      </c>
      <c r="I13" s="76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76" t="s">
        <v>22</v>
      </c>
      <c r="P13" s="76"/>
      <c r="Q13" s="76"/>
    </row>
    <row r="14" spans="1:17" ht="150.75" customHeight="1" x14ac:dyDescent="0.25">
      <c r="A14" s="10" t="s">
        <v>30</v>
      </c>
      <c r="B14" s="77" t="s">
        <v>31</v>
      </c>
      <c r="C14" s="77"/>
      <c r="D14" s="77"/>
      <c r="E14" s="77" t="s">
        <v>40</v>
      </c>
      <c r="F14" s="77"/>
      <c r="G14" s="77"/>
      <c r="H14" s="77" t="s">
        <v>33</v>
      </c>
      <c r="I14" s="77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77" t="s">
        <v>44</v>
      </c>
      <c r="P14" s="77"/>
      <c r="Q14" s="77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2025-11-04T22:39:11Z</dcterms:modified>
</cp:coreProperties>
</file>